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ene-mar-2015" sheetId="1" r:id="rId1"/>
  </sheets>
  <definedNames>
    <definedName name="_xlnm.Print_Area" localSheetId="0">'ene-mar-2015'!$A$1:$L$57</definedName>
  </definedNames>
  <calcPr fullCalcOnLoad="1"/>
</workbook>
</file>

<file path=xl/sharedStrings.xml><?xml version="1.0" encoding="utf-8"?>
<sst xmlns="http://schemas.openxmlformats.org/spreadsheetml/2006/main" count="84" uniqueCount="83">
  <si>
    <t>SECRETARÍA DE LA FUNCIÓN PÚBLICA</t>
  </si>
  <si>
    <t>SUBSECRETARÍA DE ATENCIÓN CIUDADANA Y NORMATIVIDAD</t>
  </si>
  <si>
    <t>UNIDAD DE NORMATIVIDAD DE CONTRATACIONES PÚBLICAS</t>
  </si>
  <si>
    <t>Cálculo y determinación del porcentaje del 30% a que se refiere el artículo 42 de</t>
  </si>
  <si>
    <t>la Ley de Adquisiciones, Arrendamientos y Servicios del Sector Público</t>
  </si>
  <si>
    <t>(Miles de pesos)</t>
  </si>
  <si>
    <r>
      <t xml:space="preserve">Dependencia o Entidad: </t>
    </r>
    <r>
      <rPr>
        <b/>
        <u val="single"/>
        <sz val="12"/>
        <rFont val="Arial"/>
        <family val="2"/>
      </rPr>
      <t>Instituto Nacional de Bellas Artes y Literatura</t>
    </r>
  </si>
  <si>
    <t>CONCEPTO</t>
  </si>
  <si>
    <t>PRESUPUESTO  ANUAL AUTORIZADO</t>
  </si>
  <si>
    <t>CONTRATACIONES FORMALIZADAS CON CONTRATO FIRMADO</t>
  </si>
  <si>
    <t xml:space="preserve">ENTRE DEPENDENCIAS Y ENTIDADES </t>
  </si>
  <si>
    <t xml:space="preserve">        ARTÍCULO 42</t>
  </si>
  <si>
    <t xml:space="preserve">     ARTÍCULO 41</t>
  </si>
  <si>
    <t>LICITACIÓN PÚBLICA</t>
  </si>
  <si>
    <t>CLAVE</t>
  </si>
  <si>
    <t xml:space="preserve">DESCRIPCIÓN </t>
  </si>
  <si>
    <t>(Incluye modificaciones, en su caso)</t>
  </si>
  <si>
    <t>ADJUDICACIÓN DIRECTA</t>
  </si>
  <si>
    <t>INVITACIÓN A CUANDO MENOS TRES PERSONAS</t>
  </si>
  <si>
    <t>PATENTE</t>
  </si>
  <si>
    <t>COSTOS ADICIONALES</t>
  </si>
  <si>
    <t>MARCA DETERMINADA</t>
  </si>
  <si>
    <t>OTROS</t>
  </si>
  <si>
    <t>(Párrafo quinto del
art.1 de la Ley)</t>
  </si>
  <si>
    <t>(Arts. 26, 26 Bis y 28 de
la Ley)</t>
  </si>
  <si>
    <t>I</t>
  </si>
  <si>
    <t>III</t>
  </si>
  <si>
    <t>VIII</t>
  </si>
  <si>
    <t xml:space="preserve"> II, IV a VII y IX a XX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</si>
  <si>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</si>
  <si>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</si>
  <si>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</si>
  <si>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</si>
  <si>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</si>
  <si>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</si>
  <si>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</si>
  <si>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</si>
  <si>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</si>
  <si>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CAPÍTULO 2000 - 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</si>
  <si>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</si>
  <si>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</si>
  <si>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</si>
  <si>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</si>
  <si>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</si>
  <si>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</si>
  <si>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</si>
  <si>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</si>
  <si>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</si>
  <si>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r>
      <t xml:space="preserve">CAPÍTULO 3000 - SERVICIOS GENERALES </t>
    </r>
    <r>
      <rPr>
        <sz val="9"/>
        <rFont val="Arial"/>
        <family val="2"/>
      </rPr>
      <t>(Excepto el Concepto 3900)</t>
    </r>
  </si>
  <si>
    <t>Servicios Básicos</t>
  </si>
  <si>
    <t>Servicios de Arrendamiento (Excepto las partidas 321 y 322)</t>
  </si>
  <si>
    <t>Servicios Profesionales, Científicos, Técnicos y Otros Servicios</t>
  </si>
  <si>
    <t>Servicios Financieros, Bancarios y Comerciales (Excepto las partidas 341, 343 y 349)</t>
  </si>
  <si>
    <t>Servicios de Instalación, Reparación, Mantenimiento y Conservación (Excepto la partida 351)</t>
  </si>
  <si>
    <t>Servicios de Comunicación Social y Publicidad</t>
  </si>
  <si>
    <t>Servicios de Traslado y Viáticos (Excepto las partidas 375 a 379)</t>
  </si>
  <si>
    <t>Servicios Oficiales</t>
  </si>
  <si>
    <r>
      <t>CAPÍTULO 5000 - BIENES MUEBLES, INMUEBLES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E INTANGIBLES</t>
    </r>
    <r>
      <rPr>
        <sz val="9"/>
        <rFont val="Arial"/>
        <family val="2"/>
      </rPr>
      <t xml:space="preserve"> (Excepto el concepto 5800)</t>
    </r>
  </si>
  <si>
    <t>Mobiliario y Equipo de Administración</t>
  </si>
  <si>
    <t>Mobiliario y Equipo Educacional y Recreativo</t>
  </si>
  <si>
    <t>Equipo e Instrumental Médico y de Laboratorio</t>
  </si>
  <si>
    <t xml:space="preserve">Vehículos y Equipo de Transporte </t>
  </si>
  <si>
    <t>Equipo de Defensa y Seguridad</t>
  </si>
  <si>
    <t>Maquinaria, Otros Equipos y Herramientas</t>
  </si>
  <si>
    <t>Activos Biológicos</t>
  </si>
  <si>
    <t>Activos Intangibles (Excepto las partidas 592 a 596 y 598)</t>
  </si>
  <si>
    <t>TOTAL</t>
  </si>
  <si>
    <t xml:space="preserve"> - Los incrementos en las cantidades, conforme al artículo 52 de la Ley, se incluirán en la columna que corresponda al contrato original que se haya modificado.</t>
  </si>
  <si>
    <t xml:space="preserve">Nota:    </t>
  </si>
  <si>
    <t>Podrán considerarse o excluirse otras partidas, de existir particularidades que así lo justifiquen.</t>
  </si>
  <si>
    <t xml:space="preserve"> - Las contrataciones que se realicen por la rescisión de contratos (art. 41 fracc. VI de la Ley), se adicionarán en la columna H y se restará de lo que corresponda al contrato rescindido.</t>
  </si>
  <si>
    <t>Porcentaje de contrataciones formalizadas conforme al artículo 42 de la Ley =</t>
  </si>
  <si>
    <t>C + D   X  100</t>
  </si>
  <si>
    <t>que será igual o menor a 30%</t>
  </si>
  <si>
    <t>Porcentaje restante integrado por =</t>
  </si>
  <si>
    <t>B + E + F + G + H + I   X  100%</t>
  </si>
  <si>
    <t>que será mayor o igual a 70 %</t>
  </si>
  <si>
    <t>A</t>
  </si>
  <si>
    <t xml:space="preserve">                   </t>
  </si>
  <si>
    <r>
      <t>AD - 1</t>
    </r>
    <r>
      <rPr>
        <sz val="9"/>
        <rFont val="Arial"/>
        <family val="2"/>
      </rPr>
      <t xml:space="preserve">       Noviembre de 2001
Actualización:    Enero de 2011  </t>
    </r>
  </si>
  <si>
    <t xml:space="preserve">Fuente: </t>
  </si>
  <si>
    <t>Clasificador por Objeto del Gasto publicado en el D.O.F. el 10 de junio y 19 de noviembre de 2010.</t>
  </si>
  <si>
    <r>
      <t xml:space="preserve">Periodo: </t>
    </r>
    <r>
      <rPr>
        <b/>
        <u val="single"/>
        <sz val="12"/>
        <rFont val="Arial"/>
        <family val="2"/>
      </rPr>
      <t>1 de enero al 30 de junio de 2015.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</si>
</sst>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 val="single"/>
      <sz val="8"/>
      <name val="Arial"/>
      <family val="2"/>
    </font>
    <font>
      <u val="single"/>
      <sz val="7.5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4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right" vertical="top"/>
    </xf>
    <xf numFmtId="4" fontId="4" fillId="33" borderId="12" xfId="0" applyNumberFormat="1" applyFont="1" applyFill="1" applyBorder="1" applyAlignment="1">
      <alignment horizontal="right" vertical="center"/>
    </xf>
    <xf numFmtId="4" fontId="4" fillId="33" borderId="13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14" xfId="0" applyFont="1" applyBorder="1" applyAlignment="1">
      <alignment horizontal="left" vertical="center" indent="1"/>
    </xf>
    <xf numFmtId="0" fontId="0" fillId="0" borderId="15" xfId="0" applyFont="1" applyBorder="1" applyAlignment="1">
      <alignment vertical="center" wrapText="1"/>
    </xf>
    <xf numFmtId="4" fontId="0" fillId="0" borderId="16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4" fontId="0" fillId="0" borderId="18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0" fontId="11" fillId="0" borderId="0" xfId="0" applyFont="1" applyAlignment="1">
      <alignment/>
    </xf>
    <xf numFmtId="4" fontId="0" fillId="0" borderId="18" xfId="0" applyNumberFormat="1" applyFont="1" applyBorder="1" applyAlignment="1">
      <alignment horizontal="right" wrapText="1"/>
    </xf>
    <xf numFmtId="0" fontId="11" fillId="0" borderId="0" xfId="0" applyFont="1" applyAlignment="1">
      <alignment wrapText="1"/>
    </xf>
    <xf numFmtId="4" fontId="0" fillId="0" borderId="20" xfId="0" applyNumberFormat="1" applyFont="1" applyBorder="1" applyAlignment="1">
      <alignment horizontal="right" wrapText="1"/>
    </xf>
    <xf numFmtId="4" fontId="4" fillId="33" borderId="21" xfId="0" applyNumberFormat="1" applyFont="1" applyFill="1" applyBorder="1" applyAlignment="1">
      <alignment horizontal="right" wrapText="1"/>
    </xf>
    <xf numFmtId="4" fontId="4" fillId="33" borderId="12" xfId="0" applyNumberFormat="1" applyFont="1" applyFill="1" applyBorder="1" applyAlignment="1">
      <alignment horizontal="right" wrapText="1"/>
    </xf>
    <xf numFmtId="4" fontId="4" fillId="33" borderId="13" xfId="0" applyNumberFormat="1" applyFont="1" applyFill="1" applyBorder="1" applyAlignment="1">
      <alignment horizontal="right" wrapText="1"/>
    </xf>
    <xf numFmtId="4" fontId="11" fillId="0" borderId="0" xfId="0" applyNumberFormat="1" applyFont="1" applyAlignment="1">
      <alignment wrapText="1"/>
    </xf>
    <xf numFmtId="0" fontId="4" fillId="0" borderId="0" xfId="0" applyFont="1" applyFill="1" applyBorder="1" applyAlignment="1">
      <alignment/>
    </xf>
    <xf numFmtId="4" fontId="11" fillId="0" borderId="0" xfId="0" applyNumberFormat="1" applyFont="1" applyAlignment="1">
      <alignment/>
    </xf>
    <xf numFmtId="4" fontId="0" fillId="0" borderId="18" xfId="0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left" vertical="center" indent="1"/>
    </xf>
    <xf numFmtId="4" fontId="0" fillId="0" borderId="23" xfId="0" applyNumberFormat="1" applyFont="1" applyBorder="1" applyAlignment="1">
      <alignment horizontal="right"/>
    </xf>
    <xf numFmtId="4" fontId="4" fillId="33" borderId="24" xfId="0" applyNumberFormat="1" applyFont="1" applyFill="1" applyBorder="1" applyAlignment="1">
      <alignment horizontal="right" vertical="center" wrapText="1"/>
    </xf>
    <xf numFmtId="4" fontId="4" fillId="33" borderId="25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/>
    </xf>
    <xf numFmtId="0" fontId="1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6" fillId="0" borderId="26" xfId="0" applyFont="1" applyFill="1" applyBorder="1" applyAlignment="1">
      <alignment horizontal="center"/>
    </xf>
    <xf numFmtId="49" fontId="12" fillId="0" borderId="0" xfId="0" applyNumberFormat="1" applyFont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justify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16" fontId="6" fillId="0" borderId="0" xfId="0" applyNumberFormat="1" applyFont="1" applyAlignment="1">
      <alignment/>
    </xf>
    <xf numFmtId="0" fontId="10" fillId="0" borderId="0" xfId="0" applyFont="1" applyFill="1" applyAlignment="1">
      <alignment horizontal="center" vertical="center"/>
    </xf>
    <xf numFmtId="1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6" fillId="0" borderId="0" xfId="0" applyFont="1" applyFill="1" applyAlignment="1">
      <alignment horizontal="right"/>
    </xf>
    <xf numFmtId="16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14" fillId="0" borderId="0" xfId="46" applyAlignment="1" applyProtection="1">
      <alignment/>
      <protection/>
    </xf>
    <xf numFmtId="4" fontId="6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0" fillId="33" borderId="40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10" fillId="33" borderId="48" xfId="0" applyFont="1" applyFill="1" applyBorder="1" applyAlignment="1">
      <alignment horizontal="right" vertical="center" indent="3"/>
    </xf>
    <xf numFmtId="0" fontId="10" fillId="33" borderId="49" xfId="0" applyFont="1" applyFill="1" applyBorder="1" applyAlignment="1">
      <alignment horizontal="right" vertical="center" indent="3"/>
    </xf>
    <xf numFmtId="0" fontId="13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3"/>
  <sheetViews>
    <sheetView showGridLines="0" tabSelected="1" zoomScaleSheetLayoutView="85" zoomScalePageLayoutView="0" workbookViewId="0" topLeftCell="D1">
      <selection activeCell="D49" sqref="D49"/>
    </sheetView>
  </sheetViews>
  <sheetFormatPr defaultColWidth="11.421875" defaultRowHeight="12.75"/>
  <cols>
    <col min="1" max="1" width="11.28125" style="0" customWidth="1"/>
    <col min="2" max="2" width="63.7109375" style="0" customWidth="1"/>
    <col min="3" max="11" width="16.7109375" style="0" customWidth="1"/>
    <col min="12" max="12" width="1.7109375" style="0" customWidth="1"/>
  </cols>
  <sheetData>
    <row r="1" ht="12" customHeight="1"/>
    <row r="2" spans="1:11" s="1" customFormat="1" ht="18" customHeight="1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s="2" customFormat="1" ht="18" customHeight="1">
      <c r="A3" s="70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s="3" customFormat="1" ht="18" customHeight="1">
      <c r="A4" s="72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6.7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6.7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s="2" customFormat="1" ht="15.75" customHeight="1">
      <c r="A7" s="7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s="2" customFormat="1" ht="15.75" customHeight="1">
      <c r="A8" s="7" t="s">
        <v>4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s="11" customFormat="1" ht="15" customHeight="1">
      <c r="A9" s="8" t="s">
        <v>5</v>
      </c>
      <c r="B9" s="9"/>
      <c r="C9" s="9"/>
      <c r="D9" s="10"/>
      <c r="E9" s="9"/>
      <c r="F9" s="9"/>
      <c r="G9" s="9"/>
      <c r="H9" s="9"/>
      <c r="I9" s="9"/>
      <c r="J9" s="9"/>
      <c r="K9" s="9"/>
    </row>
    <row r="10" spans="1:11" ht="15.75" customHeight="1">
      <c r="A10" s="2" t="s">
        <v>6</v>
      </c>
      <c r="B10" s="2"/>
      <c r="I10" s="2" t="s">
        <v>82</v>
      </c>
      <c r="J10" s="2"/>
      <c r="K10" s="6"/>
    </row>
    <row r="11" ht="6.75" customHeight="1" thickBot="1"/>
    <row r="12" spans="1:11" ht="15.75" customHeight="1">
      <c r="A12" s="73" t="s">
        <v>7</v>
      </c>
      <c r="B12" s="74"/>
      <c r="C12" s="79" t="s">
        <v>8</v>
      </c>
      <c r="D12" s="81" t="s">
        <v>9</v>
      </c>
      <c r="E12" s="82"/>
      <c r="F12" s="82"/>
      <c r="G12" s="82"/>
      <c r="H12" s="82"/>
      <c r="I12" s="82"/>
      <c r="J12" s="82"/>
      <c r="K12" s="83"/>
    </row>
    <row r="13" spans="1:11" ht="15.75" customHeight="1">
      <c r="A13" s="75"/>
      <c r="B13" s="76"/>
      <c r="C13" s="80"/>
      <c r="D13" s="84" t="s">
        <v>10</v>
      </c>
      <c r="E13" s="88" t="s">
        <v>11</v>
      </c>
      <c r="F13" s="102"/>
      <c r="G13" s="87" t="s">
        <v>12</v>
      </c>
      <c r="H13" s="88"/>
      <c r="I13" s="88"/>
      <c r="J13" s="88"/>
      <c r="K13" s="91" t="s">
        <v>13</v>
      </c>
    </row>
    <row r="14" spans="1:11" ht="15.75" customHeight="1">
      <c r="A14" s="77"/>
      <c r="B14" s="78"/>
      <c r="C14" s="80"/>
      <c r="D14" s="85"/>
      <c r="E14" s="90"/>
      <c r="F14" s="103"/>
      <c r="G14" s="89"/>
      <c r="H14" s="90"/>
      <c r="I14" s="90"/>
      <c r="J14" s="90"/>
      <c r="K14" s="92"/>
    </row>
    <row r="15" spans="1:11" s="12" customFormat="1" ht="15.75" customHeight="1">
      <c r="A15" s="96" t="s">
        <v>14</v>
      </c>
      <c r="B15" s="99" t="s">
        <v>15</v>
      </c>
      <c r="C15" s="86" t="s">
        <v>16</v>
      </c>
      <c r="D15" s="85"/>
      <c r="E15" s="84" t="s">
        <v>17</v>
      </c>
      <c r="F15" s="84" t="s">
        <v>18</v>
      </c>
      <c r="G15" s="84" t="s">
        <v>19</v>
      </c>
      <c r="H15" s="84" t="s">
        <v>20</v>
      </c>
      <c r="I15" s="84" t="s">
        <v>21</v>
      </c>
      <c r="J15" s="84" t="s">
        <v>22</v>
      </c>
      <c r="K15" s="92"/>
    </row>
    <row r="16" spans="1:11" s="12" customFormat="1" ht="15.75" customHeight="1">
      <c r="A16" s="97"/>
      <c r="B16" s="100"/>
      <c r="C16" s="86"/>
      <c r="D16" s="86" t="s">
        <v>23</v>
      </c>
      <c r="E16" s="85"/>
      <c r="F16" s="85"/>
      <c r="G16" s="85"/>
      <c r="H16" s="85"/>
      <c r="I16" s="85"/>
      <c r="J16" s="85"/>
      <c r="K16" s="93" t="s">
        <v>24</v>
      </c>
    </row>
    <row r="17" spans="1:11" s="12" customFormat="1" ht="21" customHeight="1">
      <c r="A17" s="98"/>
      <c r="B17" s="101"/>
      <c r="C17" s="86"/>
      <c r="D17" s="86"/>
      <c r="E17" s="85"/>
      <c r="F17" s="85"/>
      <c r="G17" s="13" t="s">
        <v>25</v>
      </c>
      <c r="H17" s="13" t="s">
        <v>26</v>
      </c>
      <c r="I17" s="13" t="s">
        <v>27</v>
      </c>
      <c r="J17" s="13" t="s">
        <v>28</v>
      </c>
      <c r="K17" s="93"/>
    </row>
    <row r="18" spans="1:11" s="12" customFormat="1" ht="21" customHeight="1">
      <c r="A18" s="94"/>
      <c r="B18" s="95"/>
      <c r="C18" s="14" t="s">
        <v>29</v>
      </c>
      <c r="D18" s="15" t="s">
        <v>30</v>
      </c>
      <c r="E18" s="15" t="s">
        <v>31</v>
      </c>
      <c r="F18" s="16" t="s">
        <v>32</v>
      </c>
      <c r="G18" s="16" t="s">
        <v>33</v>
      </c>
      <c r="H18" s="16" t="s">
        <v>34</v>
      </c>
      <c r="I18" s="16" t="s">
        <v>35</v>
      </c>
      <c r="J18" s="16" t="s">
        <v>36</v>
      </c>
      <c r="K18" s="17" t="s">
        <v>37</v>
      </c>
    </row>
    <row r="19" spans="1:11" s="21" customFormat="1" ht="15.75" customHeight="1">
      <c r="A19" s="94" t="s">
        <v>38</v>
      </c>
      <c r="B19" s="95"/>
      <c r="C19" s="18">
        <f>SUM(C20:C28)</f>
        <v>49035.079020000005</v>
      </c>
      <c r="D19" s="19">
        <f>SUM(D20:D28)</f>
        <v>0</v>
      </c>
      <c r="E19" s="19">
        <f aca="true" t="shared" si="0" ref="E19:J19">SUM(E20:E28)</f>
        <v>6687.0906422</v>
      </c>
      <c r="F19" s="19">
        <f t="shared" si="0"/>
        <v>7648.7406544000005</v>
      </c>
      <c r="G19" s="19">
        <f t="shared" si="0"/>
        <v>464</v>
      </c>
      <c r="H19" s="19">
        <f t="shared" si="0"/>
        <v>0</v>
      </c>
      <c r="I19" s="19">
        <f t="shared" si="0"/>
        <v>0</v>
      </c>
      <c r="J19" s="19">
        <f t="shared" si="0"/>
        <v>0</v>
      </c>
      <c r="K19" s="20">
        <f>SUM(K20:K28)</f>
        <v>0</v>
      </c>
    </row>
    <row r="20" spans="1:11" s="26" customFormat="1" ht="24" customHeight="1">
      <c r="A20" s="22">
        <v>2100</v>
      </c>
      <c r="B20" s="23" t="s">
        <v>39</v>
      </c>
      <c r="C20" s="24">
        <v>9947.10925</v>
      </c>
      <c r="D20" s="24"/>
      <c r="E20" s="24">
        <f>(111.8036784+621.8352112)</f>
        <v>733.6388896</v>
      </c>
      <c r="F20" s="24">
        <v>1139.9668</v>
      </c>
      <c r="G20" s="24">
        <v>464</v>
      </c>
      <c r="H20" s="24"/>
      <c r="I20" s="24"/>
      <c r="J20" s="24"/>
      <c r="K20" s="25"/>
    </row>
    <row r="21" spans="1:14" s="29" customFormat="1" ht="24" customHeight="1">
      <c r="A21" s="22">
        <v>2200</v>
      </c>
      <c r="B21" s="23" t="s">
        <v>40</v>
      </c>
      <c r="C21" s="27">
        <v>3649.9756500000003</v>
      </c>
      <c r="D21" s="24"/>
      <c r="E21" s="24">
        <f>(48.9701994+2650.3657572)</f>
        <v>2699.3359566000004</v>
      </c>
      <c r="F21" s="24"/>
      <c r="G21" s="24"/>
      <c r="H21" s="24"/>
      <c r="I21" s="24"/>
      <c r="J21" s="24"/>
      <c r="K21" s="28"/>
      <c r="N21" s="26"/>
    </row>
    <row r="22" spans="1:14" s="29" customFormat="1" ht="24" customHeight="1">
      <c r="A22" s="22">
        <v>2300</v>
      </c>
      <c r="B22" s="23" t="s">
        <v>41</v>
      </c>
      <c r="C22" s="27">
        <v>828.2487</v>
      </c>
      <c r="D22" s="24"/>
      <c r="E22" s="24">
        <f>(139.83375+142.5076852)</f>
        <v>282.3414352</v>
      </c>
      <c r="F22" s="24"/>
      <c r="G22" s="24"/>
      <c r="H22" s="24"/>
      <c r="I22" s="24"/>
      <c r="J22" s="24"/>
      <c r="K22" s="28"/>
      <c r="N22" s="26"/>
    </row>
    <row r="23" spans="1:14" s="29" customFormat="1" ht="24" customHeight="1">
      <c r="A23" s="22">
        <v>2400</v>
      </c>
      <c r="B23" s="23" t="s">
        <v>42</v>
      </c>
      <c r="C23" s="27">
        <v>23249.64458</v>
      </c>
      <c r="D23" s="24"/>
      <c r="E23" s="24">
        <f>(734.0879244+1329.2088352)</f>
        <v>2063.2967596</v>
      </c>
      <c r="F23" s="24"/>
      <c r="G23" s="24"/>
      <c r="H23" s="24"/>
      <c r="I23" s="24"/>
      <c r="J23" s="24"/>
      <c r="K23" s="28"/>
      <c r="N23" s="26"/>
    </row>
    <row r="24" spans="1:14" s="29" customFormat="1" ht="24" customHeight="1">
      <c r="A24" s="22">
        <v>2500</v>
      </c>
      <c r="B24" s="23" t="s">
        <v>43</v>
      </c>
      <c r="C24" s="27">
        <v>1696.11435</v>
      </c>
      <c r="D24" s="24"/>
      <c r="E24" s="24">
        <f>(74.88014+456.75566)</f>
        <v>531.6358</v>
      </c>
      <c r="F24" s="24"/>
      <c r="G24" s="24"/>
      <c r="H24" s="24"/>
      <c r="I24" s="24"/>
      <c r="J24" s="24"/>
      <c r="K24" s="28"/>
      <c r="N24" s="26"/>
    </row>
    <row r="25" spans="1:14" s="29" customFormat="1" ht="24" customHeight="1">
      <c r="A25" s="22">
        <v>2600</v>
      </c>
      <c r="B25" s="23" t="s">
        <v>44</v>
      </c>
      <c r="C25" s="27">
        <v>2863.8622800000003</v>
      </c>
      <c r="D25" s="24"/>
      <c r="E25" s="24">
        <f>(3.83666+12.97884)</f>
        <v>16.8155</v>
      </c>
      <c r="F25" s="24">
        <f>(471.388392+3132)</f>
        <v>3603.388392</v>
      </c>
      <c r="G25" s="24"/>
      <c r="H25" s="24"/>
      <c r="I25" s="24"/>
      <c r="J25" s="24"/>
      <c r="K25" s="28"/>
      <c r="N25" s="26"/>
    </row>
    <row r="26" spans="1:14" s="31" customFormat="1" ht="24" customHeight="1">
      <c r="A26" s="22">
        <v>2700</v>
      </c>
      <c r="B26" s="23" t="s">
        <v>45</v>
      </c>
      <c r="C26" s="30">
        <v>3730.2926500000003</v>
      </c>
      <c r="D26" s="24"/>
      <c r="E26" s="24">
        <f>(89.903308+207.60322)</f>
        <v>297.506528</v>
      </c>
      <c r="F26" s="24"/>
      <c r="G26" s="24"/>
      <c r="H26" s="24"/>
      <c r="I26" s="24"/>
      <c r="J26" s="24"/>
      <c r="K26" s="28"/>
      <c r="N26" s="26"/>
    </row>
    <row r="27" spans="1:14" s="31" customFormat="1" ht="24" customHeight="1">
      <c r="A27" s="22">
        <v>2800</v>
      </c>
      <c r="B27" s="23" t="s">
        <v>46</v>
      </c>
      <c r="C27" s="30">
        <v>0</v>
      </c>
      <c r="D27" s="24"/>
      <c r="E27" s="24"/>
      <c r="F27" s="24"/>
      <c r="G27" s="24"/>
      <c r="H27" s="24"/>
      <c r="I27" s="24"/>
      <c r="J27" s="24"/>
      <c r="K27" s="28"/>
      <c r="N27" s="26"/>
    </row>
    <row r="28" spans="1:14" s="31" customFormat="1" ht="24" customHeight="1">
      <c r="A28" s="22">
        <v>2900</v>
      </c>
      <c r="B28" s="23" t="s">
        <v>47</v>
      </c>
      <c r="C28" s="32">
        <v>3069.83156</v>
      </c>
      <c r="D28" s="24"/>
      <c r="E28" s="24">
        <f>(27.7131292+34.806644)</f>
        <v>62.5197732</v>
      </c>
      <c r="F28" s="24">
        <v>2905.3854624</v>
      </c>
      <c r="G28" s="24"/>
      <c r="H28" s="24"/>
      <c r="I28" s="24"/>
      <c r="J28" s="24"/>
      <c r="K28" s="28"/>
      <c r="N28" s="26"/>
    </row>
    <row r="29" spans="1:13" s="31" customFormat="1" ht="15.75" customHeight="1">
      <c r="A29" s="94" t="s">
        <v>48</v>
      </c>
      <c r="B29" s="95"/>
      <c r="C29" s="18">
        <f>SUM(C30:C37)</f>
        <v>654753.07706</v>
      </c>
      <c r="D29" s="33">
        <f aca="true" t="shared" si="1" ref="D29:J29">SUM(D30:D37)</f>
        <v>30137.813574480002</v>
      </c>
      <c r="E29" s="33">
        <f t="shared" si="1"/>
        <v>31438.94663984</v>
      </c>
      <c r="F29" s="33">
        <f t="shared" si="1"/>
        <v>50589.990698400004</v>
      </c>
      <c r="G29" s="33">
        <f t="shared" si="1"/>
        <v>114145.729294569</v>
      </c>
      <c r="H29" s="33">
        <f t="shared" si="1"/>
        <v>12653.498759600001</v>
      </c>
      <c r="I29" s="33">
        <f t="shared" si="1"/>
        <v>0</v>
      </c>
      <c r="J29" s="34">
        <f t="shared" si="1"/>
        <v>110731.4247507102</v>
      </c>
      <c r="K29" s="35">
        <f>SUM(K30:K37)</f>
        <v>166965.24189180002</v>
      </c>
      <c r="M29" s="36"/>
    </row>
    <row r="30" spans="1:14" s="37" customFormat="1" ht="24" customHeight="1">
      <c r="A30" s="22">
        <v>3100</v>
      </c>
      <c r="B30" s="23" t="s">
        <v>49</v>
      </c>
      <c r="C30" s="24">
        <v>72022.86434</v>
      </c>
      <c r="D30" s="24">
        <f>(10996.36406+5516.42481)</f>
        <v>16512.78887</v>
      </c>
      <c r="E30" s="24">
        <f>(315.7056+577.6737508)</f>
        <v>893.3793508</v>
      </c>
      <c r="F30" s="24">
        <f>(1688.8741252+5510)</f>
        <v>7198.8741252</v>
      </c>
      <c r="G30" s="24"/>
      <c r="H30" s="24">
        <v>492.9644344</v>
      </c>
      <c r="I30" s="24"/>
      <c r="J30" s="24"/>
      <c r="K30" s="25"/>
      <c r="N30" s="26"/>
    </row>
    <row r="31" spans="1:14" s="29" customFormat="1" ht="24" customHeight="1">
      <c r="A31" s="22">
        <v>3200</v>
      </c>
      <c r="B31" s="23" t="s">
        <v>50</v>
      </c>
      <c r="C31" s="27">
        <v>41199.99367</v>
      </c>
      <c r="D31" s="24"/>
      <c r="E31" s="24">
        <f>(1141.2726352+725.4667344)</f>
        <v>1866.7393696</v>
      </c>
      <c r="F31" s="24">
        <v>3205.3159671999997</v>
      </c>
      <c r="G31" s="24"/>
      <c r="H31" s="24">
        <v>1306.93433</v>
      </c>
      <c r="I31" s="24"/>
      <c r="J31" s="24"/>
      <c r="K31" s="28">
        <f>(7144.47016+8424.06848)</f>
        <v>15568.538639999999</v>
      </c>
      <c r="N31" s="26"/>
    </row>
    <row r="32" spans="1:14" s="31" customFormat="1" ht="24" customHeight="1">
      <c r="A32" s="22">
        <v>3300</v>
      </c>
      <c r="B32" s="23" t="s">
        <v>51</v>
      </c>
      <c r="C32" s="27">
        <v>378126.26991000003</v>
      </c>
      <c r="D32" s="24">
        <f>(742.8991+11785.49760448)</f>
        <v>12528.396704480001</v>
      </c>
      <c r="E32" s="24">
        <f>(9836.5989862+14585.86649404)</f>
        <v>24422.46548024</v>
      </c>
      <c r="F32" s="24">
        <f>(5627.6240116+2536.5488)</f>
        <v>8164.1728115999995</v>
      </c>
      <c r="G32" s="24">
        <f>(48015.530272069+24151.3268125)</f>
        <v>72166.857084569</v>
      </c>
      <c r="H32" s="24">
        <v>8579.9999952</v>
      </c>
      <c r="I32" s="24"/>
      <c r="J32" s="24">
        <f>(76799.7511173102+30849.5577008)</f>
        <v>107649.30881811019</v>
      </c>
      <c r="K32" s="28">
        <f>(85200.0000034+14007.50982)</f>
        <v>99207.5098234</v>
      </c>
      <c r="M32" s="36"/>
      <c r="N32" s="26"/>
    </row>
    <row r="33" spans="1:14" s="31" customFormat="1" ht="22.5" customHeight="1">
      <c r="A33" s="22">
        <v>3400</v>
      </c>
      <c r="B33" s="23" t="s">
        <v>52</v>
      </c>
      <c r="C33" s="30">
        <v>81760.51602</v>
      </c>
      <c r="D33" s="24"/>
      <c r="E33" s="24">
        <f>(14.9999948+425.19094)</f>
        <v>440.19093480000004</v>
      </c>
      <c r="F33" s="24">
        <v>1496.4</v>
      </c>
      <c r="G33" s="24">
        <f>(22106.44912+11514.04102)</f>
        <v>33620.49014</v>
      </c>
      <c r="H33" s="24"/>
      <c r="I33" s="24"/>
      <c r="J33" s="24"/>
      <c r="K33" s="28">
        <v>1525.8495232</v>
      </c>
      <c r="N33" s="26"/>
    </row>
    <row r="34" spans="1:14" s="31" customFormat="1" ht="24" customHeight="1">
      <c r="A34" s="22">
        <v>3500</v>
      </c>
      <c r="B34" s="23" t="s">
        <v>53</v>
      </c>
      <c r="C34" s="30">
        <v>57111.4271</v>
      </c>
      <c r="D34" s="24"/>
      <c r="E34" s="24">
        <f>(7.656+3467.2921352)</f>
        <v>3474.9481352</v>
      </c>
      <c r="F34" s="24">
        <f>(15847.2277932+14678.0000012)</f>
        <v>30525.2277944</v>
      </c>
      <c r="G34" s="24"/>
      <c r="H34" s="24"/>
      <c r="I34" s="24"/>
      <c r="J34" s="24">
        <f>(346.3898326+2450)</f>
        <v>2796.3898326</v>
      </c>
      <c r="K34" s="28">
        <v>6420.0000016</v>
      </c>
      <c r="N34" s="26"/>
    </row>
    <row r="35" spans="1:14" s="29" customFormat="1" ht="24" customHeight="1">
      <c r="A35" s="22">
        <v>3600</v>
      </c>
      <c r="B35" s="23" t="s">
        <v>54</v>
      </c>
      <c r="C35" s="27">
        <v>16350.942</v>
      </c>
      <c r="D35" s="24"/>
      <c r="E35" s="24"/>
      <c r="F35" s="24"/>
      <c r="G35" s="24">
        <f>(6700.38368+1657.99839)</f>
        <v>8358.38207</v>
      </c>
      <c r="H35" s="24"/>
      <c r="I35" s="24"/>
      <c r="J35" s="24">
        <v>285.7261</v>
      </c>
      <c r="K35" s="28">
        <v>9896.343901999999</v>
      </c>
      <c r="N35" s="26"/>
    </row>
    <row r="36" spans="1:14" s="29" customFormat="1" ht="24" customHeight="1">
      <c r="A36" s="22">
        <v>3700</v>
      </c>
      <c r="B36" s="23" t="s">
        <v>55</v>
      </c>
      <c r="C36" s="27">
        <v>8109.21302</v>
      </c>
      <c r="D36" s="24">
        <v>1096.628</v>
      </c>
      <c r="E36" s="24">
        <f>(11.7197192+329.50365)</f>
        <v>341.2233692</v>
      </c>
      <c r="F36" s="24"/>
      <c r="G36" s="24"/>
      <c r="H36" s="24">
        <v>2273.6</v>
      </c>
      <c r="I36" s="24"/>
      <c r="J36" s="24"/>
      <c r="K36" s="28">
        <v>34347.000001600005</v>
      </c>
      <c r="N36" s="26"/>
    </row>
    <row r="37" spans="1:14" s="29" customFormat="1" ht="24" customHeight="1">
      <c r="A37" s="22">
        <v>3800</v>
      </c>
      <c r="B37" s="23" t="s">
        <v>56</v>
      </c>
      <c r="C37" s="27">
        <v>71.851</v>
      </c>
      <c r="D37" s="24"/>
      <c r="E37" s="24"/>
      <c r="F37" s="24"/>
      <c r="G37" s="24"/>
      <c r="H37" s="24"/>
      <c r="I37" s="24"/>
      <c r="J37" s="24"/>
      <c r="K37" s="28"/>
      <c r="N37" s="26"/>
    </row>
    <row r="38" spans="1:13" s="29" customFormat="1" ht="15.75" customHeight="1">
      <c r="A38" s="94" t="s">
        <v>57</v>
      </c>
      <c r="B38" s="95"/>
      <c r="C38" s="33">
        <f>SUM(C39:C46)</f>
        <v>0</v>
      </c>
      <c r="D38" s="33">
        <f>SUM(D39:D46)</f>
        <v>0</v>
      </c>
      <c r="E38" s="33">
        <f aca="true" t="shared" si="2" ref="E38:J38">SUM(E39:E46)</f>
        <v>0</v>
      </c>
      <c r="F38" s="33">
        <f t="shared" si="2"/>
        <v>0</v>
      </c>
      <c r="G38" s="33">
        <f t="shared" si="2"/>
        <v>0</v>
      </c>
      <c r="H38" s="33">
        <f t="shared" si="2"/>
        <v>0</v>
      </c>
      <c r="I38" s="33">
        <f t="shared" si="2"/>
        <v>0</v>
      </c>
      <c r="J38" s="34">
        <f t="shared" si="2"/>
        <v>0</v>
      </c>
      <c r="K38" s="35">
        <f>SUM(K39:K46)</f>
        <v>0</v>
      </c>
      <c r="M38" s="38"/>
    </row>
    <row r="39" spans="1:11" s="37" customFormat="1" ht="24" customHeight="1">
      <c r="A39" s="22">
        <v>5100</v>
      </c>
      <c r="B39" s="23" t="s">
        <v>58</v>
      </c>
      <c r="C39" s="39">
        <v>0</v>
      </c>
      <c r="D39" s="24"/>
      <c r="E39" s="24"/>
      <c r="F39" s="24"/>
      <c r="G39" s="24"/>
      <c r="H39" s="24"/>
      <c r="I39" s="24"/>
      <c r="J39" s="24"/>
      <c r="K39" s="25"/>
    </row>
    <row r="40" spans="1:11" s="29" customFormat="1" ht="24" customHeight="1">
      <c r="A40" s="22">
        <v>5200</v>
      </c>
      <c r="B40" s="23" t="s">
        <v>59</v>
      </c>
      <c r="C40" s="27">
        <v>0</v>
      </c>
      <c r="D40" s="24"/>
      <c r="E40" s="24"/>
      <c r="F40" s="24"/>
      <c r="G40" s="24"/>
      <c r="H40" s="24"/>
      <c r="I40" s="24"/>
      <c r="J40" s="24"/>
      <c r="K40" s="28"/>
    </row>
    <row r="41" spans="1:11" s="31" customFormat="1" ht="24" customHeight="1">
      <c r="A41" s="22">
        <v>5300</v>
      </c>
      <c r="B41" s="23" t="s">
        <v>60</v>
      </c>
      <c r="C41" s="30">
        <v>0</v>
      </c>
      <c r="D41" s="24"/>
      <c r="E41" s="24"/>
      <c r="F41" s="24"/>
      <c r="G41" s="24"/>
      <c r="H41" s="24"/>
      <c r="I41" s="24"/>
      <c r="J41" s="24"/>
      <c r="K41" s="28"/>
    </row>
    <row r="42" spans="1:11" s="29" customFormat="1" ht="24" customHeight="1">
      <c r="A42" s="22">
        <v>5400</v>
      </c>
      <c r="B42" s="23" t="s">
        <v>61</v>
      </c>
      <c r="C42" s="27">
        <v>0</v>
      </c>
      <c r="D42" s="24"/>
      <c r="E42" s="24"/>
      <c r="F42" s="24"/>
      <c r="G42" s="24"/>
      <c r="H42" s="24"/>
      <c r="I42" s="24"/>
      <c r="J42" s="24"/>
      <c r="K42" s="28"/>
    </row>
    <row r="43" spans="1:11" s="29" customFormat="1" ht="24" customHeight="1">
      <c r="A43" s="22">
        <v>5500</v>
      </c>
      <c r="B43" s="23" t="s">
        <v>62</v>
      </c>
      <c r="C43" s="27">
        <v>0</v>
      </c>
      <c r="D43" s="24"/>
      <c r="E43" s="24"/>
      <c r="F43" s="24"/>
      <c r="G43" s="24"/>
      <c r="H43" s="24"/>
      <c r="I43" s="24"/>
      <c r="J43" s="24"/>
      <c r="K43" s="28"/>
    </row>
    <row r="44" spans="1:11" s="29" customFormat="1" ht="24" customHeight="1">
      <c r="A44" s="22">
        <v>5600</v>
      </c>
      <c r="B44" s="23" t="s">
        <v>63</v>
      </c>
      <c r="C44" s="27">
        <v>0</v>
      </c>
      <c r="D44" s="24"/>
      <c r="E44" s="24"/>
      <c r="F44" s="24"/>
      <c r="G44" s="24"/>
      <c r="H44" s="24"/>
      <c r="I44" s="24"/>
      <c r="J44" s="24"/>
      <c r="K44" s="28"/>
    </row>
    <row r="45" spans="1:11" s="29" customFormat="1" ht="24" customHeight="1">
      <c r="A45" s="22">
        <v>5700</v>
      </c>
      <c r="B45" s="23" t="s">
        <v>64</v>
      </c>
      <c r="C45" s="27">
        <v>0</v>
      </c>
      <c r="D45" s="24"/>
      <c r="E45" s="24"/>
      <c r="F45" s="24"/>
      <c r="G45" s="24"/>
      <c r="H45" s="24"/>
      <c r="I45" s="24"/>
      <c r="J45" s="24"/>
      <c r="K45" s="28"/>
    </row>
    <row r="46" spans="1:11" s="29" customFormat="1" ht="24" customHeight="1">
      <c r="A46" s="40">
        <v>5900</v>
      </c>
      <c r="B46" s="23" t="s">
        <v>65</v>
      </c>
      <c r="C46" s="41">
        <v>0</v>
      </c>
      <c r="D46" s="24"/>
      <c r="E46" s="24"/>
      <c r="F46" s="24"/>
      <c r="G46" s="24"/>
      <c r="H46" s="24"/>
      <c r="I46" s="24"/>
      <c r="J46" s="24"/>
      <c r="K46" s="28"/>
    </row>
    <row r="47" spans="1:13" s="29" customFormat="1" ht="24" customHeight="1" thickBot="1">
      <c r="A47" s="108" t="s">
        <v>66</v>
      </c>
      <c r="B47" s="109"/>
      <c r="C47" s="42">
        <f>(C19+C29+C38)</f>
        <v>703788.1560800001</v>
      </c>
      <c r="D47" s="42">
        <f aca="true" t="shared" si="3" ref="D47:I47">(D19+D29+D38)</f>
        <v>30137.813574480002</v>
      </c>
      <c r="E47" s="42">
        <f t="shared" si="3"/>
        <v>38126.03728204</v>
      </c>
      <c r="F47" s="42">
        <f t="shared" si="3"/>
        <v>58238.73135280001</v>
      </c>
      <c r="G47" s="42">
        <f t="shared" si="3"/>
        <v>114609.729294569</v>
      </c>
      <c r="H47" s="42">
        <f t="shared" si="3"/>
        <v>12653.498759600001</v>
      </c>
      <c r="I47" s="42">
        <f t="shared" si="3"/>
        <v>0</v>
      </c>
      <c r="J47" s="42">
        <f>(J19+J29+J38)</f>
        <v>110731.4247507102</v>
      </c>
      <c r="K47" s="43">
        <f>(K19+K29+K38)</f>
        <v>166965.24189180002</v>
      </c>
      <c r="L47" s="3"/>
      <c r="M47" s="38"/>
    </row>
    <row r="48" spans="1:11" s="3" customFormat="1" ht="12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</row>
    <row r="49" spans="1:11" s="11" customFormat="1" ht="12" customHeight="1">
      <c r="A49" s="11" t="s">
        <v>67</v>
      </c>
      <c r="H49" s="45" t="s">
        <v>68</v>
      </c>
      <c r="I49" s="106" t="s">
        <v>69</v>
      </c>
      <c r="J49" s="106"/>
      <c r="K49" s="106"/>
    </row>
    <row r="50" spans="1:11" s="11" customFormat="1" ht="12" customHeight="1">
      <c r="A50" s="11" t="s">
        <v>70</v>
      </c>
      <c r="H50" s="3"/>
      <c r="I50" s="106"/>
      <c r="J50" s="106"/>
      <c r="K50" s="106"/>
    </row>
    <row r="51" s="11" customFormat="1" ht="6.75" customHeight="1"/>
    <row r="52" spans="1:11" s="11" customFormat="1" ht="12" customHeight="1">
      <c r="A52" s="46"/>
      <c r="B52" s="46" t="s">
        <v>71</v>
      </c>
      <c r="C52" s="47" t="s">
        <v>72</v>
      </c>
      <c r="D52" s="46" t="s">
        <v>73</v>
      </c>
      <c r="E52" s="46"/>
      <c r="F52" s="48"/>
      <c r="G52" s="49" t="s">
        <v>74</v>
      </c>
      <c r="H52" s="110" t="s">
        <v>75</v>
      </c>
      <c r="I52" s="110"/>
      <c r="J52" s="46" t="s">
        <v>76</v>
      </c>
      <c r="K52" s="46"/>
    </row>
    <row r="53" spans="1:13" s="11" customFormat="1" ht="12" customHeight="1">
      <c r="A53" s="37"/>
      <c r="B53" s="46"/>
      <c r="C53" s="50" t="s">
        <v>77</v>
      </c>
      <c r="D53" s="51">
        <f>(E47+F47)*100/C47</f>
        <v>13.69229757596065</v>
      </c>
      <c r="E53" s="46"/>
      <c r="F53" s="46"/>
      <c r="G53" s="46"/>
      <c r="H53" s="104" t="s">
        <v>77</v>
      </c>
      <c r="I53" s="104"/>
      <c r="J53" s="51">
        <f>(D47+G47+H47+I47+J47+K47)*100/C47</f>
        <v>61.82225496583966</v>
      </c>
      <c r="K53" s="46"/>
      <c r="M53" s="11" t="s">
        <v>78</v>
      </c>
    </row>
    <row r="54" spans="1:11" s="11" customFormat="1" ht="6.75" customHeight="1">
      <c r="A54" s="52"/>
      <c r="B54" s="53"/>
      <c r="C54" s="54"/>
      <c r="D54" s="52"/>
      <c r="E54" s="53"/>
      <c r="F54" s="53"/>
      <c r="G54" s="53"/>
      <c r="H54" s="54"/>
      <c r="I54" s="53"/>
      <c r="J54" s="53"/>
      <c r="K54" s="53"/>
    </row>
    <row r="55" spans="2:11" s="55" customFormat="1" ht="6.75" customHeight="1">
      <c r="B55" s="56"/>
      <c r="C55" s="44"/>
      <c r="D55" s="44"/>
      <c r="E55" s="44"/>
      <c r="F55" s="44"/>
      <c r="G55" s="44"/>
      <c r="H55" s="44"/>
      <c r="I55" s="44"/>
      <c r="J55" s="44"/>
      <c r="K55" s="44"/>
    </row>
    <row r="56" spans="1:17" s="3" customFormat="1" ht="12" customHeight="1">
      <c r="A56" s="105" t="s">
        <v>79</v>
      </c>
      <c r="B56" s="106"/>
      <c r="D56" s="57"/>
      <c r="E56" s="57"/>
      <c r="F56" s="57"/>
      <c r="G56" s="57"/>
      <c r="H56" s="58"/>
      <c r="I56" s="59"/>
      <c r="K56" s="68">
        <f>SUM(D47:K47)</f>
        <v>531462.4769059992</v>
      </c>
      <c r="Q56" s="60"/>
    </row>
    <row r="57" spans="1:17" ht="12" customHeight="1">
      <c r="A57" s="106"/>
      <c r="B57" s="106"/>
      <c r="C57" s="61" t="s">
        <v>80</v>
      </c>
      <c r="D57" s="107" t="s">
        <v>81</v>
      </c>
      <c r="E57" s="107"/>
      <c r="F57" s="107"/>
      <c r="G57" s="107"/>
      <c r="H57" s="107"/>
      <c r="I57" s="107"/>
      <c r="J57" s="107"/>
      <c r="K57" s="107"/>
      <c r="Q57" s="62"/>
    </row>
    <row r="58" spans="3:17" s="63" customFormat="1" ht="12" customHeight="1">
      <c r="C58" s="57"/>
      <c r="D58" s="57"/>
      <c r="E58" s="57"/>
      <c r="F58" s="57"/>
      <c r="G58" s="57"/>
      <c r="H58" s="64"/>
      <c r="I58" s="64"/>
      <c r="Q58" s="65"/>
    </row>
    <row r="59" spans="3:17" s="63" customFormat="1" ht="12" customHeight="1">
      <c r="C59" s="57"/>
      <c r="D59" s="57"/>
      <c r="E59" s="57"/>
      <c r="F59" s="57"/>
      <c r="G59" s="57"/>
      <c r="H59" s="64"/>
      <c r="I59" s="64"/>
      <c r="Q59" s="65"/>
    </row>
    <row r="60" spans="1:17" ht="12.75">
      <c r="A60" s="66"/>
      <c r="B60" s="66"/>
      <c r="C60" s="66"/>
      <c r="D60" s="66"/>
      <c r="E60" s="66"/>
      <c r="F60" s="26"/>
      <c r="G60" s="66"/>
      <c r="H60" s="66"/>
      <c r="I60" s="66"/>
      <c r="J60" s="66"/>
      <c r="K60" s="66"/>
      <c r="Q60" s="62"/>
    </row>
    <row r="61" spans="1:17" ht="12.75">
      <c r="A61" s="67"/>
      <c r="F61" s="2"/>
      <c r="Q61" s="62"/>
    </row>
    <row r="62" spans="6:17" ht="12.75">
      <c r="F62" s="2"/>
      <c r="Q62" s="62"/>
    </row>
    <row r="63" spans="6:17" ht="12.75">
      <c r="F63" s="2"/>
      <c r="Q63" s="62"/>
    </row>
  </sheetData>
  <sheetProtection/>
  <mergeCells count="31">
    <mergeCell ref="H53:I53"/>
    <mergeCell ref="A56:B57"/>
    <mergeCell ref="D57:K57"/>
    <mergeCell ref="A19:B19"/>
    <mergeCell ref="A29:B29"/>
    <mergeCell ref="A38:B38"/>
    <mergeCell ref="A47:B47"/>
    <mergeCell ref="I49:K50"/>
    <mergeCell ref="H52:I52"/>
    <mergeCell ref="A18:B18"/>
    <mergeCell ref="A15:A17"/>
    <mergeCell ref="B15:B17"/>
    <mergeCell ref="C15:C17"/>
    <mergeCell ref="E15:E17"/>
    <mergeCell ref="D13:D15"/>
    <mergeCell ref="E13:F14"/>
    <mergeCell ref="J15:J16"/>
    <mergeCell ref="D16:D17"/>
    <mergeCell ref="G13:J14"/>
    <mergeCell ref="K13:K15"/>
    <mergeCell ref="F15:F17"/>
    <mergeCell ref="G15:G16"/>
    <mergeCell ref="K16:K17"/>
    <mergeCell ref="H15:H16"/>
    <mergeCell ref="I15:I16"/>
    <mergeCell ref="A2:K2"/>
    <mergeCell ref="A3:K3"/>
    <mergeCell ref="A4:K4"/>
    <mergeCell ref="A12:B14"/>
    <mergeCell ref="C12:C14"/>
    <mergeCell ref="D12:K12"/>
  </mergeCells>
  <printOptions horizontalCentered="1" verticalCentered="1"/>
  <pageMargins left="0.1968503937007874" right="0.1968503937007874" top="0" bottom="0" header="0" footer="0"/>
  <pageSetup fitToHeight="1" fitToWidth="1"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Bernardo Bolaños Granados</dc:creator>
  <cp:keywords/>
  <dc:description/>
  <cp:lastModifiedBy>edelgado</cp:lastModifiedBy>
  <cp:lastPrinted>2015-07-16T19:58:02Z</cp:lastPrinted>
  <dcterms:created xsi:type="dcterms:W3CDTF">2014-01-29T02:42:53Z</dcterms:created>
  <dcterms:modified xsi:type="dcterms:W3CDTF">2015-07-21T19:30:45Z</dcterms:modified>
  <cp:category/>
  <cp:version/>
  <cp:contentType/>
  <cp:contentStatus/>
</cp:coreProperties>
</file>